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E892CBA6-ED36-4EED-B0C3-6B92C7E6136D}" xr6:coauthVersionLast="47" xr6:coauthVersionMax="47" xr10:uidLastSave="{00000000-0000-0000-0000-000000000000}"/>
  <workbookProtection workbookAlgorithmName="SHA-512" workbookHashValue="LXxddwVm3kSCJGaIALqjjepMSkgs2ySvlkHbd31eVjXuCQrflaLeXcaclWKLOpUUibLyca4Ubakap2khFJdljQ==" workbookSaltValue="TpNVR/DVzSrXafBCsGHY+w==" workbookSpinCount="100000" lockStructure="1"/>
  <bookViews>
    <workbookView xWindow="-108" yWindow="-108" windowWidth="23256" windowHeight="12456" xr2:uid="{00000000-000D-0000-FFFF-FFFF00000000}"/>
  </bookViews>
  <sheets>
    <sheet name="EDGE FLOW" sheetId="4" r:id="rId1"/>
    <sheet name="PLUS" sheetId="1" r:id="rId2"/>
    <sheet name="Лист2" sheetId="2" state="hidden" r:id="rId3"/>
    <sheet name="Лист3" sheetId="3" state="hidden" r:id="rId4"/>
  </sheets>
  <calcPr calcId="181029"/>
</workbook>
</file>

<file path=xl/calcChain.xml><?xml version="1.0" encoding="utf-8"?>
<calcChain xmlns="http://schemas.openxmlformats.org/spreadsheetml/2006/main">
  <c r="F10" i="1" l="1"/>
  <c r="G6" i="4"/>
  <c r="G8" i="4"/>
  <c r="G7" i="4"/>
  <c r="H3" i="4"/>
  <c r="C12" i="1"/>
  <c r="C11" i="1"/>
  <c r="C10" i="1"/>
  <c r="C12" i="4"/>
  <c r="C11" i="4"/>
  <c r="C10" i="4"/>
  <c r="D4" i="3" l="1"/>
  <c r="G3" i="1"/>
  <c r="D3" i="3" l="1"/>
  <c r="G10" i="4" s="1"/>
  <c r="F7" i="1"/>
  <c r="F8" i="1" l="1"/>
  <c r="F6" i="1" s="1"/>
  <c r="C4" i="3" l="1"/>
  <c r="C3" i="3" l="1"/>
</calcChain>
</file>

<file path=xl/sharedStrings.xml><?xml version="1.0" encoding="utf-8"?>
<sst xmlns="http://schemas.openxmlformats.org/spreadsheetml/2006/main" count="63" uniqueCount="38">
  <si>
    <r>
      <t xml:space="preserve">Ширина столешницы слева, </t>
    </r>
    <r>
      <rPr>
        <b/>
        <sz val="11"/>
        <color indexed="2"/>
        <rFont val="Calibri"/>
        <family val="2"/>
        <charset val="204"/>
        <scheme val="minor"/>
      </rPr>
      <t>+мм</t>
    </r>
  </si>
  <si>
    <r>
      <t xml:space="preserve">Ширина столешницы справа, </t>
    </r>
    <r>
      <rPr>
        <b/>
        <sz val="11"/>
        <color rgb="FF0070C0"/>
        <rFont val="Calibri"/>
        <family val="2"/>
        <charset val="204"/>
        <scheme val="minor"/>
      </rPr>
      <t>+мм</t>
    </r>
  </si>
  <si>
    <t>ЦВЕТ</t>
  </si>
  <si>
    <t>РРЦ</t>
  </si>
  <si>
    <t>белый</t>
  </si>
  <si>
    <t>если RAL - укажите:</t>
  </si>
  <si>
    <t>Вес, кг</t>
  </si>
  <si>
    <t>по RAL</t>
  </si>
  <si>
    <r>
      <t xml:space="preserve">Глубина столешницы за чашей </t>
    </r>
    <r>
      <rPr>
        <b/>
        <sz val="11"/>
        <color theme="9"/>
        <rFont val="Calibri"/>
        <family val="2"/>
        <charset val="204"/>
        <scheme val="minor"/>
      </rPr>
      <t>+мм</t>
    </r>
  </si>
  <si>
    <r>
      <t xml:space="preserve">глубина столешницы перед чашей, </t>
    </r>
    <r>
      <rPr>
        <b/>
        <sz val="11"/>
        <color theme="7"/>
        <rFont val="Calibri"/>
        <family val="2"/>
        <charset val="204"/>
        <scheme val="minor"/>
      </rPr>
      <t>+мм</t>
    </r>
  </si>
  <si>
    <t>Высота фартука, мм</t>
  </si>
  <si>
    <t>стандартное одно отверстие</t>
  </si>
  <si>
    <t>без отверстия</t>
  </si>
  <si>
    <t>указано на схеме</t>
  </si>
  <si>
    <t>Общая ширина, мм</t>
  </si>
  <si>
    <t>Общая глубина, мм</t>
  </si>
  <si>
    <r>
      <t xml:space="preserve">Отверстие под смеситель (выбрать)
</t>
    </r>
    <r>
      <rPr>
        <sz val="11"/>
        <color theme="1"/>
        <rFont val="Calibri"/>
        <family val="2"/>
        <charset val="204"/>
        <scheme val="minor"/>
      </rPr>
      <t>(минимальная полка для смесителя 80мм)</t>
    </r>
  </si>
  <si>
    <t>ONDA FLOW OVAL</t>
  </si>
  <si>
    <t>ONDA FLOW ROUND</t>
  </si>
  <si>
    <t xml:space="preserve">ONDA FLOW SQUARE </t>
  </si>
  <si>
    <t>ONDA EDGE SQUARE</t>
  </si>
  <si>
    <t>ONDA EDGE ROUND</t>
  </si>
  <si>
    <t>ONDA EDGE OVAL</t>
  </si>
  <si>
    <t>Модель раковины из списка:</t>
  </si>
  <si>
    <t>если цветная - укажите RAL:</t>
  </si>
  <si>
    <t>Добавьте к заказу кронштейны:</t>
  </si>
  <si>
    <t>цвет</t>
  </si>
  <si>
    <t>штук</t>
  </si>
  <si>
    <t>Цена</t>
  </si>
  <si>
    <t>черный</t>
  </si>
  <si>
    <t>цветной</t>
  </si>
  <si>
    <t>Цвет</t>
  </si>
  <si>
    <r>
      <rPr>
        <b/>
        <sz val="11"/>
        <rFont val="Calibri"/>
        <family val="2"/>
        <charset val="204"/>
        <scheme val="minor"/>
      </rPr>
      <t>размер чаши 500x340 мм</t>
    </r>
    <r>
      <rPr>
        <sz val="11"/>
        <color theme="1"/>
        <rFont val="Calibri"/>
        <family val="2"/>
        <charset val="204"/>
        <scheme val="minor"/>
      </rPr>
      <t>, минимальная обрезка столешницы от края чаши 20 мм с каждой стороны</t>
    </r>
  </si>
  <si>
    <t>Форма для расчета ONDA PLUS. Для расчета ONDA EDGE и ONDA FLOW перейдите на вторую вкладку</t>
  </si>
  <si>
    <r>
      <t xml:space="preserve">Можно сделать индивидуальный обрез столешницы, в том числе, не прямыми линиями, для этого приложите схему. Для расчета цены укажите в калькуляторе максимальную длину обреза с каждой стороны чаши. </t>
    </r>
    <r>
      <rPr>
        <sz val="9"/>
        <color rgb="FFFF0000"/>
        <rFont val="Calibri"/>
        <family val="2"/>
        <charset val="204"/>
        <scheme val="minor"/>
      </rPr>
      <t>Фартук в моделях серий EDGE и FLOW не устанавливается.</t>
    </r>
  </si>
  <si>
    <r>
      <t xml:space="preserve">Можно сделать индивидуальный обрез столешницы, в том числе, не прямыми линиями, для этого приложите схему. Для расчета цены укажите в калькуляторе максимальную длину обреза с каждой стороны чаши. 
</t>
    </r>
    <r>
      <rPr>
        <sz val="9"/>
        <color rgb="FFFF0000"/>
        <rFont val="Calibri"/>
        <family val="2"/>
        <charset val="204"/>
        <scheme val="minor"/>
      </rPr>
      <t>Передний фартук расположен только на расстоянии 60мм от переднего края чаши. Если расстояние меньше - фартук выбрать нельзя.</t>
    </r>
  </si>
  <si>
    <r>
      <rPr>
        <b/>
        <sz val="11"/>
        <rFont val="Calibri"/>
        <family val="2"/>
        <charset val="204"/>
        <scheme val="minor"/>
      </rPr>
      <t>размер чаши 520x360 мм</t>
    </r>
    <r>
      <rPr>
        <sz val="11"/>
        <rFont val="Calibri"/>
        <family val="2"/>
        <charset val="204"/>
        <scheme val="minor"/>
      </rPr>
      <t>, минимальная обрезка столешницы от краев чаши +20 мм</t>
    </r>
  </si>
  <si>
    <t>Форма для расчета ONDA EDGE и ONDA FLOW. Для расчета ONDA PLUS перейдите на вторую вкладку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</si>
</sst>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₽&quot;"/>
    <numFmt numFmtId="165" formatCode="_-* #,##0.00\ [$₽-419]_-;\-* #,##0.00\ [$₽-419]_-;_-* &quot;-&quot;??\ [$₽-419]_-;_-@_-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2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7"/>
      <name val="Calibri"/>
      <family val="2"/>
      <charset val="204"/>
      <scheme val="minor"/>
    </font>
    <font>
      <b/>
      <sz val="11"/>
      <color theme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 tint="-0.14999847407452621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0" fillId="2" borderId="0" xfId="0" applyFill="1" applyAlignment="1" applyProtection="1">
      <alignment vertical="center"/>
      <protection hidden="1"/>
    </xf>
    <xf numFmtId="3" fontId="0" fillId="2" borderId="0" xfId="0" applyNumberFormat="1" applyFill="1" applyAlignment="1" applyProtection="1">
      <alignment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/>
    <xf numFmtId="0" fontId="0" fillId="4" borderId="0" xfId="0" applyFill="1" applyAlignment="1" applyProtection="1">
      <alignment vertical="center"/>
      <protection hidden="1"/>
    </xf>
    <xf numFmtId="0" fontId="11" fillId="0" borderId="0" xfId="0" applyFont="1" applyAlignment="1">
      <alignment vertical="center"/>
    </xf>
    <xf numFmtId="0" fontId="2" fillId="6" borderId="1" xfId="0" applyFont="1" applyFill="1" applyBorder="1" applyAlignment="1" applyProtection="1">
      <alignment vertical="center"/>
      <protection hidden="1"/>
    </xf>
    <xf numFmtId="0" fontId="0" fillId="3" borderId="1" xfId="0" applyFill="1" applyBorder="1" applyAlignment="1">
      <alignment horizontal="center"/>
    </xf>
    <xf numFmtId="0" fontId="0" fillId="0" borderId="1" xfId="0" applyBorder="1" applyProtection="1">
      <protection locked="0"/>
    </xf>
    <xf numFmtId="165" fontId="0" fillId="3" borderId="1" xfId="0" applyNumberFormat="1" applyFill="1" applyBorder="1"/>
    <xf numFmtId="4" fontId="7" fillId="0" borderId="1" xfId="0" applyNumberFormat="1" applyFont="1" applyBorder="1" applyAlignment="1" applyProtection="1">
      <alignment horizontal="center" vertical="center" wrapText="1"/>
      <protection locked="0" hidden="1"/>
    </xf>
    <xf numFmtId="0" fontId="0" fillId="6" borderId="1" xfId="0" applyFill="1" applyBorder="1" applyAlignment="1" applyProtection="1">
      <alignment horizontal="right" vertical="top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164" fontId="4" fillId="3" borderId="3" xfId="0" applyNumberFormat="1" applyFont="1" applyFill="1" applyBorder="1" applyAlignment="1" applyProtection="1">
      <alignment horizontal="center" vertical="center"/>
      <protection hidden="1"/>
    </xf>
    <xf numFmtId="0" fontId="4" fillId="6" borderId="5" xfId="0" applyFont="1" applyFill="1" applyBorder="1" applyAlignment="1" applyProtection="1">
      <alignment vertical="center" wrapText="1"/>
      <protection hidden="1"/>
    </xf>
    <xf numFmtId="0" fontId="4" fillId="3" borderId="6" xfId="0" applyFont="1" applyFill="1" applyBorder="1" applyAlignment="1" applyProtection="1">
      <alignment horizontal="left" vertical="center" wrapText="1"/>
      <protection hidden="1"/>
    </xf>
    <xf numFmtId="0" fontId="7" fillId="3" borderId="6" xfId="0" applyFont="1" applyFill="1" applyBorder="1" applyAlignment="1" applyProtection="1">
      <alignment horizontal="left" vertical="center" wrapText="1"/>
      <protection hidden="1"/>
    </xf>
    <xf numFmtId="0" fontId="4" fillId="3" borderId="9" xfId="0" applyFont="1" applyFill="1" applyBorder="1" applyAlignment="1" applyProtection="1">
      <alignment horizontal="center" vertical="center" wrapText="1"/>
      <protection hidden="1"/>
    </xf>
    <xf numFmtId="0" fontId="0" fillId="2" borderId="11" xfId="0" applyFill="1" applyBorder="1" applyAlignment="1" applyProtection="1">
      <alignment horizontal="center" vertical="center"/>
      <protection locked="0" hidden="1"/>
    </xf>
    <xf numFmtId="0" fontId="0" fillId="2" borderId="11" xfId="0" applyFill="1" applyBorder="1" applyAlignment="1" applyProtection="1">
      <alignment vertical="center"/>
      <protection locked="0" hidden="1"/>
    </xf>
    <xf numFmtId="0" fontId="0" fillId="0" borderId="0" xfId="0" applyAlignment="1" applyProtection="1">
      <alignment horizontal="right" vertical="top"/>
      <protection hidden="1"/>
    </xf>
    <xf numFmtId="4" fontId="4" fillId="3" borderId="11" xfId="0" applyNumberFormat="1" applyFont="1" applyFill="1" applyBorder="1" applyAlignment="1" applyProtection="1">
      <alignment horizontal="center" vertic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hidden="1"/>
    </xf>
    <xf numFmtId="0" fontId="0" fillId="3" borderId="10" xfId="0" applyFill="1" applyBorder="1" applyAlignment="1">
      <alignment horizontal="center"/>
    </xf>
    <xf numFmtId="0" fontId="0" fillId="0" borderId="13" xfId="0" applyBorder="1" applyAlignment="1" applyProtection="1">
      <alignment vertical="center"/>
      <protection hidden="1"/>
    </xf>
    <xf numFmtId="0" fontId="0" fillId="0" borderId="17" xfId="0" applyBorder="1" applyProtection="1">
      <protection locked="0"/>
    </xf>
    <xf numFmtId="165" fontId="0" fillId="3" borderId="17" xfId="0" applyNumberFormat="1" applyFill="1" applyBorder="1"/>
    <xf numFmtId="0" fontId="10" fillId="2" borderId="18" xfId="0" applyFont="1" applyFill="1" applyBorder="1" applyAlignment="1" applyProtection="1">
      <alignment wrapText="1"/>
      <protection hidden="1"/>
    </xf>
    <xf numFmtId="0" fontId="0" fillId="4" borderId="12" xfId="0" applyFill="1" applyBorder="1" applyAlignment="1" applyProtection="1">
      <alignment vertical="center"/>
      <protection hidden="1"/>
    </xf>
    <xf numFmtId="0" fontId="2" fillId="4" borderId="0" xfId="0" applyFont="1" applyFill="1" applyAlignment="1" applyProtection="1">
      <alignment vertical="center"/>
      <protection hidden="1"/>
    </xf>
    <xf numFmtId="0" fontId="0" fillId="4" borderId="0" xfId="0" applyFill="1" applyAlignment="1" applyProtection="1">
      <alignment horizontal="right" vertical="top"/>
      <protection hidden="1"/>
    </xf>
    <xf numFmtId="0" fontId="0" fillId="4" borderId="13" xfId="0" applyFill="1" applyBorder="1" applyAlignment="1" applyProtection="1">
      <alignment vertical="center"/>
      <protection locked="0" hidden="1"/>
    </xf>
    <xf numFmtId="0" fontId="0" fillId="4" borderId="18" xfId="0" applyFill="1" applyBorder="1" applyAlignment="1" applyProtection="1">
      <alignment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0" fillId="4" borderId="0" xfId="0" applyFill="1" applyAlignment="1" applyProtection="1">
      <alignment vertical="center" wrapText="1"/>
      <protection hidden="1"/>
    </xf>
    <xf numFmtId="0" fontId="0" fillId="6" borderId="1" xfId="0" applyFill="1" applyBorder="1" applyAlignment="1" applyProtection="1">
      <alignment vertical="center"/>
      <protection hidden="1"/>
    </xf>
    <xf numFmtId="0" fontId="7" fillId="5" borderId="0" xfId="0" applyFont="1" applyFill="1" applyAlignment="1" applyProtection="1">
      <alignment horizontal="center" vertical="center" wrapText="1"/>
      <protection hidden="1"/>
    </xf>
    <xf numFmtId="4" fontId="7" fillId="4" borderId="0" xfId="0" applyNumberFormat="1" applyFont="1" applyFill="1" applyAlignment="1" applyProtection="1">
      <alignment vertical="center"/>
      <protection locked="0" hidden="1"/>
    </xf>
    <xf numFmtId="4" fontId="7" fillId="4" borderId="0" xfId="0" applyNumberFormat="1" applyFont="1" applyFill="1" applyAlignment="1" applyProtection="1">
      <alignment horizontal="center" vertical="center"/>
      <protection locked="0" hidden="1"/>
    </xf>
    <xf numFmtId="0" fontId="15" fillId="2" borderId="0" xfId="0" applyFont="1" applyFill="1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0" fontId="7" fillId="3" borderId="6" xfId="0" applyFont="1" applyFill="1" applyBorder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 applyProtection="1">
      <alignment horizontal="center" vertical="center"/>
      <protection locked="0"/>
    </xf>
    <xf numFmtId="0" fontId="2" fillId="6" borderId="10" xfId="0" applyFont="1" applyFill="1" applyBorder="1" applyAlignment="1" applyProtection="1">
      <alignment vertical="center"/>
      <protection hidden="1"/>
    </xf>
    <xf numFmtId="0" fontId="0" fillId="2" borderId="12" xfId="0" applyFill="1" applyBorder="1" applyAlignment="1" applyProtection="1">
      <alignment vertical="center"/>
      <protection hidden="1"/>
    </xf>
    <xf numFmtId="0" fontId="0" fillId="2" borderId="0" xfId="0" applyFill="1" applyAlignment="1" applyProtection="1">
      <alignment horizontal="right" vertical="top"/>
      <protection hidden="1"/>
    </xf>
    <xf numFmtId="0" fontId="0" fillId="2" borderId="13" xfId="0" applyFill="1" applyBorder="1" applyAlignment="1" applyProtection="1">
      <alignment vertical="center"/>
      <protection hidden="1"/>
    </xf>
    <xf numFmtId="0" fontId="4" fillId="5" borderId="13" xfId="0" applyFont="1" applyFill="1" applyBorder="1" applyAlignment="1" applyProtection="1">
      <alignment horizontal="center" vertical="center"/>
      <protection hidden="1"/>
    </xf>
    <xf numFmtId="4" fontId="7" fillId="4" borderId="18" xfId="0" applyNumberFormat="1" applyFont="1" applyFill="1" applyBorder="1" applyAlignment="1" applyProtection="1">
      <alignment horizontal="center" vertical="center"/>
      <protection locked="0" hidden="1"/>
    </xf>
    <xf numFmtId="0" fontId="2" fillId="3" borderId="10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  <protection locked="0" hidden="1"/>
    </xf>
    <xf numFmtId="0" fontId="14" fillId="2" borderId="0" xfId="0" applyFont="1" applyFill="1" applyAlignment="1" applyProtection="1">
      <alignment horizontal="center" vertical="top" wrapText="1"/>
      <protection hidden="1"/>
    </xf>
    <xf numFmtId="0" fontId="15" fillId="2" borderId="18" xfId="0" applyFont="1" applyFill="1" applyBorder="1" applyAlignment="1" applyProtection="1">
      <alignment horizontal="center" vertical="center"/>
      <protection hidden="1"/>
    </xf>
    <xf numFmtId="0" fontId="12" fillId="6" borderId="10" xfId="0" applyFont="1" applyFill="1" applyBorder="1" applyAlignment="1" applyProtection="1">
      <alignment horizontal="center" vertical="center" wrapText="1"/>
      <protection hidden="1"/>
    </xf>
    <xf numFmtId="0" fontId="12" fillId="6" borderId="1" xfId="0" applyFont="1" applyFill="1" applyBorder="1" applyAlignment="1" applyProtection="1">
      <alignment horizontal="center" vertical="center" wrapText="1"/>
      <protection hidden="1"/>
    </xf>
    <xf numFmtId="0" fontId="17" fillId="3" borderId="14" xfId="0" applyFont="1" applyFill="1" applyBorder="1" applyAlignment="1">
      <alignment horizontal="center" wrapText="1"/>
    </xf>
    <xf numFmtId="0" fontId="17" fillId="3" borderId="4" xfId="0" applyFont="1" applyFill="1" applyBorder="1" applyAlignment="1">
      <alignment horizontal="center" wrapText="1"/>
    </xf>
    <xf numFmtId="0" fontId="17" fillId="3" borderId="3" xfId="0" applyFont="1" applyFill="1" applyBorder="1" applyAlignment="1">
      <alignment horizontal="center" wrapText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17" xfId="0" applyFont="1" applyFill="1" applyBorder="1" applyAlignment="1" applyProtection="1">
      <alignment horizontal="center" vertical="center" wrapText="1"/>
      <protection hidden="1"/>
    </xf>
    <xf numFmtId="165" fontId="4" fillId="3" borderId="15" xfId="0" applyNumberFormat="1" applyFont="1" applyFill="1" applyBorder="1" applyAlignment="1" applyProtection="1">
      <alignment horizontal="center" vertical="center" wrapText="1"/>
      <protection hidden="1"/>
    </xf>
    <xf numFmtId="165" fontId="4" fillId="3" borderId="13" xfId="0" applyNumberFormat="1" applyFont="1" applyFill="1" applyBorder="1" applyAlignment="1" applyProtection="1">
      <alignment horizontal="center" vertical="center" wrapText="1"/>
      <protection hidden="1"/>
    </xf>
    <xf numFmtId="165" fontId="4" fillId="3" borderId="19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14" xfId="0" applyFont="1" applyFill="1" applyBorder="1" applyAlignment="1" applyProtection="1">
      <alignment horizontal="center" vertical="center" wrapText="1"/>
      <protection hidden="1"/>
    </xf>
    <xf numFmtId="0" fontId="7" fillId="3" borderId="3" xfId="0" applyFont="1" applyFill="1" applyBorder="1" applyAlignment="1" applyProtection="1">
      <alignment horizontal="center" vertical="center" wrapText="1"/>
      <protection hidden="1"/>
    </xf>
    <xf numFmtId="0" fontId="7" fillId="3" borderId="7" xfId="0" applyFont="1" applyFill="1" applyBorder="1" applyAlignment="1" applyProtection="1">
      <alignment horizontal="left" vertical="center" wrapText="1"/>
      <protection hidden="1"/>
    </xf>
    <xf numFmtId="0" fontId="7" fillId="3" borderId="8" xfId="0" applyFont="1" applyFill="1" applyBorder="1" applyAlignment="1" applyProtection="1">
      <alignment horizontal="left" vertical="center" wrapText="1"/>
      <protection hidden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center" vertical="center"/>
      <protection hidden="1"/>
    </xf>
    <xf numFmtId="0" fontId="14" fillId="2" borderId="0" xfId="0" applyFont="1" applyFill="1" applyAlignment="1" applyProtection="1">
      <alignment horizontal="center" vertical="center" wrapText="1"/>
      <protection hidden="1"/>
    </xf>
    <xf numFmtId="0" fontId="7" fillId="3" borderId="10" xfId="0" applyFont="1" applyFill="1" applyBorder="1" applyAlignment="1" applyProtection="1">
      <alignment horizontal="center" vertical="center" wrapText="1"/>
      <protection hidden="1"/>
    </xf>
    <xf numFmtId="0" fontId="7" fillId="3" borderId="1" xfId="0" applyFont="1" applyFill="1" applyBorder="1" applyAlignment="1" applyProtection="1">
      <alignment horizontal="center" vertical="center" wrapText="1"/>
      <protection hidden="1"/>
    </xf>
    <xf numFmtId="165" fontId="4" fillId="3" borderId="11" xfId="0" applyNumberFormat="1" applyFont="1" applyFill="1" applyBorder="1" applyAlignment="1" applyProtection="1">
      <alignment horizontal="center" vertical="center" wrapText="1"/>
      <protection hidden="1"/>
    </xf>
    <xf numFmtId="165" fontId="4" fillId="3" borderId="20" xfId="0" applyNumberFormat="1" applyFont="1" applyFill="1" applyBorder="1" applyAlignment="1" applyProtection="1">
      <alignment horizontal="center" vertical="center" wrapText="1"/>
      <protection hidden="1"/>
    </xf>
    <xf numFmtId="0" fontId="17" fillId="3" borderId="1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G"/><Relationship Id="rId2" Type="http://schemas.openxmlformats.org/officeDocument/2006/relationships/image" Target="../media/image7.jpeg"/><Relationship Id="rId1" Type="http://schemas.openxmlformats.org/officeDocument/2006/relationships/image" Target="../media/image6.jpeg"/><Relationship Id="rId4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13</xdr:row>
      <xdr:rowOff>403860</xdr:rowOff>
    </xdr:from>
    <xdr:to>
      <xdr:col>3</xdr:col>
      <xdr:colOff>89493</xdr:colOff>
      <xdr:row>26</xdr:row>
      <xdr:rowOff>112834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7C0F223B-7E73-53F8-4A93-75D6FF27A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299460"/>
          <a:ext cx="4394793" cy="2764594"/>
        </a:xfrm>
        <a:prstGeom prst="rect">
          <a:avLst/>
        </a:prstGeom>
      </xdr:spPr>
    </xdr:pic>
    <xdr:clientData/>
  </xdr:twoCellAnchor>
  <xdr:twoCellAnchor editAs="oneCell">
    <xdr:from>
      <xdr:col>3</xdr:col>
      <xdr:colOff>129541</xdr:colOff>
      <xdr:row>20</xdr:row>
      <xdr:rowOff>335280</xdr:rowOff>
    </xdr:from>
    <xdr:to>
      <xdr:col>8</xdr:col>
      <xdr:colOff>97411</xdr:colOff>
      <xdr:row>26</xdr:row>
      <xdr:rowOff>106680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EB8E14FF-19D4-C8A8-4F53-2E506CA295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6367" b="9949"/>
        <a:stretch/>
      </xdr:blipFill>
      <xdr:spPr>
        <a:xfrm>
          <a:off x="4511041" y="4838700"/>
          <a:ext cx="3975990" cy="1219200"/>
        </a:xfrm>
        <a:prstGeom prst="rect">
          <a:avLst/>
        </a:prstGeom>
      </xdr:spPr>
    </xdr:pic>
    <xdr:clientData/>
  </xdr:twoCellAnchor>
  <xdr:twoCellAnchor editAs="oneCell">
    <xdr:from>
      <xdr:col>1</xdr:col>
      <xdr:colOff>1320941</xdr:colOff>
      <xdr:row>26</xdr:row>
      <xdr:rowOff>160020</xdr:rowOff>
    </xdr:from>
    <xdr:to>
      <xdr:col>8</xdr:col>
      <xdr:colOff>71026</xdr:colOff>
      <xdr:row>32</xdr:row>
      <xdr:rowOff>99060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C0385C4B-CC45-0247-6678-8A6A6E934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22081" y="6111240"/>
          <a:ext cx="5638565" cy="1333500"/>
        </a:xfrm>
        <a:prstGeom prst="rect">
          <a:avLst/>
        </a:prstGeom>
      </xdr:spPr>
    </xdr:pic>
    <xdr:clientData/>
  </xdr:twoCellAnchor>
  <xdr:twoCellAnchor editAs="oneCell">
    <xdr:from>
      <xdr:col>0</xdr:col>
      <xdr:colOff>373380</xdr:colOff>
      <xdr:row>27</xdr:row>
      <xdr:rowOff>144780</xdr:rowOff>
    </xdr:from>
    <xdr:to>
      <xdr:col>1</xdr:col>
      <xdr:colOff>1074419</xdr:colOff>
      <xdr:row>32</xdr:row>
      <xdr:rowOff>87143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990AF962-4400-ABA7-B321-2F813BA92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73380" y="6278880"/>
          <a:ext cx="2202179" cy="1153943"/>
        </a:xfrm>
        <a:prstGeom prst="rect">
          <a:avLst/>
        </a:prstGeom>
      </xdr:spPr>
    </xdr:pic>
    <xdr:clientData/>
  </xdr:twoCellAnchor>
  <xdr:twoCellAnchor editAs="oneCell">
    <xdr:from>
      <xdr:col>3</xdr:col>
      <xdr:colOff>121920</xdr:colOff>
      <xdr:row>13</xdr:row>
      <xdr:rowOff>435413</xdr:rowOff>
    </xdr:from>
    <xdr:to>
      <xdr:col>8</xdr:col>
      <xdr:colOff>53340</xdr:colOff>
      <xdr:row>20</xdr:row>
      <xdr:rowOff>162126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0B8F568A-971D-BA05-674D-B526E2D86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503420" y="3331013"/>
          <a:ext cx="3939540" cy="13345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99059</xdr:colOff>
      <xdr:row>13</xdr:row>
      <xdr:rowOff>83820</xdr:rowOff>
    </xdr:from>
    <xdr:to>
      <xdr:col>3</xdr:col>
      <xdr:colOff>117651</xdr:colOff>
      <xdr:row>20</xdr:row>
      <xdr:rowOff>171449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62D54E9B-1644-45BC-AC19-EFEC43B60C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67" t="11512" r="7203" b="9128"/>
        <a:stretch/>
      </xdr:blipFill>
      <xdr:spPr>
        <a:xfrm>
          <a:off x="99059" y="2689860"/>
          <a:ext cx="4384852" cy="1367789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381000</xdr:colOff>
      <xdr:row>13</xdr:row>
      <xdr:rowOff>76200</xdr:rowOff>
    </xdr:from>
    <xdr:to>
      <xdr:col>5</xdr:col>
      <xdr:colOff>731520</xdr:colOff>
      <xdr:row>21</xdr:row>
      <xdr:rowOff>39915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3E720EDA-B0CC-4239-BF71-6ED493A266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97" t="34775" r="10757" b="19908"/>
        <a:stretch/>
      </xdr:blipFill>
      <xdr:spPr>
        <a:xfrm>
          <a:off x="4747260" y="2682240"/>
          <a:ext cx="3581400" cy="1426755"/>
        </a:xfrm>
        <a:prstGeom prst="rect">
          <a:avLst/>
        </a:prstGeom>
      </xdr:spPr>
    </xdr:pic>
    <xdr:clientData/>
  </xdr:twoCellAnchor>
  <xdr:twoCellAnchor editAs="oneCell">
    <xdr:from>
      <xdr:col>3</xdr:col>
      <xdr:colOff>365761</xdr:colOff>
      <xdr:row>22</xdr:row>
      <xdr:rowOff>24816</xdr:rowOff>
    </xdr:from>
    <xdr:to>
      <xdr:col>5</xdr:col>
      <xdr:colOff>251461</xdr:colOff>
      <xdr:row>30</xdr:row>
      <xdr:rowOff>178848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7E7E39EA-4576-4C1B-8CE9-C5FAC6265C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10" t="25827" r="3105" b="9468"/>
        <a:stretch/>
      </xdr:blipFill>
      <xdr:spPr>
        <a:xfrm>
          <a:off x="4732021" y="4276776"/>
          <a:ext cx="3116580" cy="161707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114300</xdr:rowOff>
    </xdr:from>
    <xdr:to>
      <xdr:col>3</xdr:col>
      <xdr:colOff>175260</xdr:colOff>
      <xdr:row>31</xdr:row>
      <xdr:rowOff>27439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D67114E4-AA4D-4385-9827-5EADBF18E5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251" r="2166"/>
        <a:stretch/>
      </xdr:blipFill>
      <xdr:spPr>
        <a:xfrm>
          <a:off x="0" y="4183380"/>
          <a:ext cx="4541520" cy="17419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43F99-6CED-4985-B67C-0126B5BE482F}">
  <sheetPr codeName="Лист1"/>
  <dimension ref="A1:AH104"/>
  <sheetViews>
    <sheetView tabSelected="1" workbookViewId="0">
      <selection activeCell="B10" sqref="B10:B12"/>
    </sheetView>
  </sheetViews>
  <sheetFormatPr defaultColWidth="8.88671875" defaultRowHeight="14.4" x14ac:dyDescent="0.3"/>
  <cols>
    <col min="1" max="1" width="21.88671875" style="1" customWidth="1"/>
    <col min="2" max="2" width="20.33203125" style="1" customWidth="1"/>
    <col min="3" max="3" width="21.6640625" style="1" customWidth="1"/>
    <col min="4" max="4" width="20.6640625" style="1" customWidth="1"/>
    <col min="5" max="5" width="25.44140625" style="1" customWidth="1"/>
    <col min="6" max="6" width="17.88671875" style="1" hidden="1" customWidth="1"/>
    <col min="7" max="7" width="12.33203125" style="1" customWidth="1"/>
    <col min="8" max="8" width="8" style="1" hidden="1" customWidth="1"/>
    <col min="9" max="9" width="16.109375" style="1" customWidth="1"/>
    <col min="10" max="16384" width="8.88671875" style="1"/>
  </cols>
  <sheetData>
    <row r="1" spans="1:34" s="10" customFormat="1" ht="35.4" customHeight="1" thickBot="1" x14ac:dyDescent="0.35">
      <c r="A1" s="61" t="s">
        <v>37</v>
      </c>
      <c r="B1" s="61"/>
      <c r="C1" s="61"/>
      <c r="D1" s="61"/>
      <c r="E1" s="61"/>
      <c r="F1" s="61"/>
      <c r="G1" s="61"/>
    </row>
    <row r="2" spans="1:34" s="4" customFormat="1" ht="32.4" customHeight="1" x14ac:dyDescent="0.3">
      <c r="A2" s="20" t="s">
        <v>23</v>
      </c>
      <c r="B2" s="21" t="s">
        <v>0</v>
      </c>
      <c r="C2" s="22" t="s">
        <v>9</v>
      </c>
      <c r="D2" s="21" t="s">
        <v>1</v>
      </c>
      <c r="E2" s="74" t="s">
        <v>8</v>
      </c>
      <c r="F2" s="75"/>
      <c r="G2" s="23" t="s">
        <v>31</v>
      </c>
      <c r="H2" s="18" t="s">
        <v>3</v>
      </c>
      <c r="I2" s="40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ht="28.95" customHeight="1" x14ac:dyDescent="0.3">
      <c r="A3" s="59" t="s">
        <v>17</v>
      </c>
      <c r="B3" s="7">
        <v>20</v>
      </c>
      <c r="C3" s="7">
        <v>20</v>
      </c>
      <c r="D3" s="7">
        <v>20</v>
      </c>
      <c r="E3" s="76">
        <v>20</v>
      </c>
      <c r="F3" s="77"/>
      <c r="G3" s="24" t="s">
        <v>4</v>
      </c>
      <c r="H3" s="19">
        <f>(65900-(750-B3)/100*2400-(750-D3)/100*2400-(550-340-C3-E3)/50*3500-(150-F3)/150*12500/(1+(2.01-(B3+D3)/1000)))*1.18*1.4</f>
        <v>24369.058047138045</v>
      </c>
      <c r="I3" s="10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3">
      <c r="A4" s="62" t="s">
        <v>36</v>
      </c>
      <c r="B4" s="63"/>
      <c r="C4" s="63"/>
      <c r="D4" s="63"/>
      <c r="E4" s="12" t="s">
        <v>24</v>
      </c>
      <c r="F4" s="17" t="s">
        <v>5</v>
      </c>
      <c r="G4" s="2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3">
      <c r="A5" s="34"/>
      <c r="B5" s="10"/>
      <c r="C5" s="10"/>
      <c r="D5" s="10"/>
      <c r="E5" s="35"/>
      <c r="F5" s="36"/>
      <c r="G5" s="37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34" ht="28.8" x14ac:dyDescent="0.3">
      <c r="A6" s="72" t="s">
        <v>16</v>
      </c>
      <c r="B6" s="73"/>
      <c r="C6" s="16" t="s">
        <v>11</v>
      </c>
      <c r="D6" s="10"/>
      <c r="E6" s="5" t="s">
        <v>6</v>
      </c>
      <c r="F6" s="26"/>
      <c r="G6" s="27">
        <f>(B3+520+D3)*G8*10*2400/1000000000+(B3+520+D3)*F3*15*2100/1000000000</f>
        <v>5.3760000000000003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34" x14ac:dyDescent="0.3">
      <c r="A7" s="34"/>
      <c r="B7" s="10"/>
      <c r="C7" s="10"/>
      <c r="D7" s="10"/>
      <c r="E7" s="5" t="s">
        <v>14</v>
      </c>
      <c r="G7" s="28">
        <f>B3+520+D3</f>
        <v>560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3">
      <c r="A8" s="64" t="s">
        <v>25</v>
      </c>
      <c r="B8" s="65"/>
      <c r="C8" s="66"/>
      <c r="D8" s="10"/>
      <c r="E8" s="8" t="s">
        <v>15</v>
      </c>
      <c r="G8" s="28">
        <f>360+C3+E3</f>
        <v>400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34" x14ac:dyDescent="0.3">
      <c r="A9" s="29" t="s">
        <v>26</v>
      </c>
      <c r="B9" s="13" t="s">
        <v>27</v>
      </c>
      <c r="C9" s="13" t="s">
        <v>28</v>
      </c>
      <c r="D9" s="10"/>
      <c r="G9" s="3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34" x14ac:dyDescent="0.3">
      <c r="A10" s="57" t="s">
        <v>4</v>
      </c>
      <c r="B10" s="14"/>
      <c r="C10" s="15">
        <f>B10*2864</f>
        <v>0</v>
      </c>
      <c r="D10" s="10"/>
      <c r="E10" s="67" t="s">
        <v>3</v>
      </c>
      <c r="F10" s="39"/>
      <c r="G10" s="69">
        <f>VLOOKUP(G3,Лист3!B3:D4,3,FALSE)*1.15+C10+C11+C12</f>
        <v>28024.416754208749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34" x14ac:dyDescent="0.3">
      <c r="A11" s="57" t="s">
        <v>29</v>
      </c>
      <c r="B11" s="14"/>
      <c r="C11" s="15">
        <f>B11*5635</f>
        <v>0</v>
      </c>
      <c r="D11" s="10"/>
      <c r="E11" s="67"/>
      <c r="F11" s="39"/>
      <c r="G11" s="7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1:34" ht="14.4" customHeight="1" thickBot="1" x14ac:dyDescent="0.35">
      <c r="A12" s="58" t="s">
        <v>30</v>
      </c>
      <c r="B12" s="31"/>
      <c r="C12" s="32">
        <f>B12*6785</f>
        <v>0</v>
      </c>
      <c r="D12" s="38"/>
      <c r="E12" s="68"/>
      <c r="F12" s="33"/>
      <c r="G12" s="71"/>
      <c r="H12" s="2"/>
      <c r="I12" s="2"/>
      <c r="J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ht="7.8" customHeight="1" x14ac:dyDescent="0.3">
      <c r="A13" s="10"/>
      <c r="B13" s="10"/>
      <c r="C13" s="10"/>
      <c r="D13" s="2"/>
      <c r="E13" s="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ht="35.4" customHeight="1" x14ac:dyDescent="0.3">
      <c r="A14" s="60" t="s">
        <v>34</v>
      </c>
      <c r="B14" s="60"/>
      <c r="C14" s="60"/>
      <c r="D14" s="60"/>
      <c r="E14" s="60"/>
      <c r="F14" s="60"/>
      <c r="G14" s="60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ht="14.4" customHeight="1" x14ac:dyDescent="0.3">
      <c r="A15" s="10"/>
      <c r="B15" s="10"/>
      <c r="C15" s="10"/>
      <c r="D15" s="2"/>
      <c r="E15" s="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x14ac:dyDescent="0.3">
      <c r="A16" s="10"/>
      <c r="B16" s="10"/>
      <c r="C16" s="10"/>
      <c r="D16" s="2"/>
      <c r="E16" s="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x14ac:dyDescent="0.3">
      <c r="A17" s="10"/>
      <c r="B17" s="2"/>
      <c r="C17" s="2"/>
      <c r="D17" s="2"/>
      <c r="E17" s="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ht="19.2" customHeight="1" x14ac:dyDescent="0.3">
      <c r="A18" s="10"/>
      <c r="B18" s="10"/>
      <c r="C18" s="10"/>
      <c r="D18" s="10"/>
      <c r="E18" s="10"/>
      <c r="F18" s="10"/>
      <c r="G18" s="10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x14ac:dyDescent="0.3">
      <c r="A19" s="10"/>
      <c r="B19" s="10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x14ac:dyDescent="0.3">
      <c r="A20" s="10"/>
      <c r="B20" s="10"/>
      <c r="C20" s="2"/>
      <c r="D20" s="10"/>
      <c r="E20" s="10"/>
      <c r="F20" s="10"/>
      <c r="G20" s="10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ht="42" customHeight="1" x14ac:dyDescent="0.3">
      <c r="A21" s="10"/>
      <c r="B21" s="10"/>
      <c r="C21" s="2"/>
      <c r="D21" s="10"/>
      <c r="E21" s="10"/>
      <c r="F21" s="10"/>
      <c r="G21" s="10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x14ac:dyDescent="0.3">
      <c r="A22" s="10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x14ac:dyDescent="0.3">
      <c r="A23" s="10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x14ac:dyDescent="0.3">
      <c r="A24" s="10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x14ac:dyDescent="0.3">
      <c r="A25" s="10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x14ac:dyDescent="0.3">
      <c r="A26" s="10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x14ac:dyDescent="0.3">
      <c r="A27" s="10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ht="37.799999999999997" customHeight="1" x14ac:dyDescent="0.3">
      <c r="A28" s="10"/>
      <c r="B28" s="10"/>
      <c r="C28" s="10"/>
      <c r="D28" s="10"/>
      <c r="E28" s="10"/>
      <c r="F28" s="10"/>
      <c r="G28" s="10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x14ac:dyDescent="0.3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x14ac:dyDescent="0.3">
      <c r="A30" s="10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34" x14ac:dyDescent="0.3">
      <c r="A31" s="10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34" x14ac:dyDescent="0.3">
      <c r="A32" s="10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x14ac:dyDescent="0.3">
      <c r="A33" s="10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x14ac:dyDescent="0.3">
      <c r="A34" s="10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3">
      <c r="A35" s="10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3">
      <c r="A36" s="10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3">
      <c r="A37" s="10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3">
      <c r="A38" s="10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3">
      <c r="A39" s="10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3">
      <c r="A40" s="10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3">
      <c r="A41" s="10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3">
      <c r="A42" s="1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3">
      <c r="A43" s="10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3">
      <c r="A44" s="10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3">
      <c r="A45" s="10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3">
      <c r="A46" s="10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3">
      <c r="A47" s="10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3">
      <c r="A48" s="10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3">
      <c r="A49" s="10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3">
      <c r="A50" s="10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x14ac:dyDescent="0.3">
      <c r="A51" s="10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3">
      <c r="A52" s="10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3">
      <c r="A53" s="10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3">
      <c r="A54" s="10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3">
      <c r="A55" s="10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3">
      <c r="A56" s="10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3">
      <c r="A57" s="10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3">
      <c r="A58" s="10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3">
      <c r="A59" s="10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3">
      <c r="A60" s="1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3">
      <c r="A61" s="10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3">
      <c r="A62" s="10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3">
      <c r="A63" s="10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3">
      <c r="A64" s="10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2:27" x14ac:dyDescent="0.3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2:27" x14ac:dyDescent="0.3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2:27" x14ac:dyDescent="0.3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2:27" x14ac:dyDescent="0.3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2:27" x14ac:dyDescent="0.3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2:27" x14ac:dyDescent="0.3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2:27" x14ac:dyDescent="0.3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2:27" x14ac:dyDescent="0.3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2:27" x14ac:dyDescent="0.3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2:27" x14ac:dyDescent="0.3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2:27" x14ac:dyDescent="0.3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2:27" x14ac:dyDescent="0.3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2:27" x14ac:dyDescent="0.3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2:27" x14ac:dyDescent="0.3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2:27" x14ac:dyDescent="0.3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2:27" x14ac:dyDescent="0.3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2:27" x14ac:dyDescent="0.3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2:27" x14ac:dyDescent="0.3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2:27" x14ac:dyDescent="0.3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2:27" x14ac:dyDescent="0.3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2:27" x14ac:dyDescent="0.3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2:27" x14ac:dyDescent="0.3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2:27" x14ac:dyDescent="0.3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2:27" x14ac:dyDescent="0.3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2:27" x14ac:dyDescent="0.3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2:27" x14ac:dyDescent="0.3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2:27" x14ac:dyDescent="0.3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2:27" x14ac:dyDescent="0.3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2:27" x14ac:dyDescent="0.3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2:27" x14ac:dyDescent="0.3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2:27" x14ac:dyDescent="0.3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2:27" x14ac:dyDescent="0.3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2:10" x14ac:dyDescent="0.3">
      <c r="B97" s="2"/>
      <c r="C97" s="2"/>
      <c r="D97" s="2"/>
      <c r="E97" s="2"/>
      <c r="F97" s="2"/>
      <c r="G97" s="2"/>
      <c r="H97" s="2"/>
      <c r="I97" s="2"/>
      <c r="J97" s="2"/>
    </row>
    <row r="98" spans="2:10" x14ac:dyDescent="0.3">
      <c r="B98" s="2"/>
      <c r="C98" s="2"/>
      <c r="D98" s="2"/>
      <c r="E98" s="2"/>
      <c r="F98" s="2"/>
      <c r="G98" s="2"/>
      <c r="H98" s="2"/>
      <c r="I98" s="2"/>
      <c r="J98" s="2"/>
    </row>
    <row r="99" spans="2:10" x14ac:dyDescent="0.3">
      <c r="B99" s="2"/>
      <c r="C99" s="2"/>
      <c r="D99" s="2"/>
      <c r="E99" s="2"/>
      <c r="F99" s="2"/>
      <c r="G99" s="2"/>
      <c r="H99" s="2"/>
      <c r="I99" s="2"/>
      <c r="J99" s="2"/>
    </row>
    <row r="100" spans="2:10" x14ac:dyDescent="0.3">
      <c r="B100" s="2"/>
      <c r="C100" s="2"/>
      <c r="D100" s="2"/>
      <c r="E100" s="2"/>
      <c r="F100" s="2"/>
      <c r="G100" s="2"/>
      <c r="H100" s="2"/>
      <c r="I100" s="2"/>
      <c r="J100" s="2"/>
    </row>
    <row r="101" spans="2:10" x14ac:dyDescent="0.3">
      <c r="B101" s="2"/>
      <c r="C101" s="2"/>
      <c r="D101" s="2"/>
      <c r="E101" s="2"/>
      <c r="F101" s="2"/>
      <c r="G101" s="2"/>
      <c r="H101" s="2"/>
      <c r="I101" s="2"/>
      <c r="J101" s="2"/>
    </row>
    <row r="102" spans="2:10" x14ac:dyDescent="0.3">
      <c r="B102" s="2"/>
      <c r="C102" s="2"/>
      <c r="D102" s="2"/>
      <c r="E102" s="2"/>
      <c r="F102" s="2"/>
      <c r="G102" s="2"/>
      <c r="H102" s="2"/>
      <c r="I102" s="2"/>
      <c r="J102" s="2"/>
    </row>
    <row r="103" spans="2:10" x14ac:dyDescent="0.3">
      <c r="B103" s="2"/>
      <c r="C103" s="2"/>
      <c r="D103" s="2"/>
      <c r="E103" s="2"/>
      <c r="F103" s="2"/>
      <c r="G103" s="2"/>
      <c r="H103" s="2"/>
      <c r="I103" s="2"/>
      <c r="J103" s="2"/>
    </row>
    <row r="104" spans="2:10" x14ac:dyDescent="0.3">
      <c r="B104" s="2"/>
      <c r="C104" s="2"/>
      <c r="D104" s="2"/>
      <c r="E104" s="2"/>
      <c r="F104" s="2"/>
      <c r="G104" s="2"/>
      <c r="H104" s="2"/>
      <c r="I104" s="2"/>
      <c r="J104" s="2"/>
    </row>
  </sheetData>
  <sheetProtection algorithmName="SHA-512" hashValue="hYwneMNvlCW2eK/HTSaZZDliI/RIbOPHvA2NKVltd8iHygo1CqFiI2/3YFztcaNp2QgCXuqDE6nqqxpI+LlqaQ==" saltValue="HRzeV4r7G7tQRbGsc+JOCA==" spinCount="100000" sheet="1" selectLockedCells="1"/>
  <protectedRanges>
    <protectedRange sqref="B3:F3" name="Диапазон1"/>
  </protectedRanges>
  <mergeCells count="9">
    <mergeCell ref="A14:G14"/>
    <mergeCell ref="A1:G1"/>
    <mergeCell ref="A4:D4"/>
    <mergeCell ref="A8:C8"/>
    <mergeCell ref="E10:E12"/>
    <mergeCell ref="G10:G12"/>
    <mergeCell ref="A6:B6"/>
    <mergeCell ref="E2:F2"/>
    <mergeCell ref="E3:F3"/>
  </mergeCells>
  <dataValidations count="4">
    <dataValidation type="whole" allowBlank="1" showInputMessage="1" showErrorMessage="1" errorTitle="ширина столешницы слева" error="Пожалуйста, введите значение в диапазоне от 20 до 750" sqref="B3" xr:uid="{6F44AE75-E78A-4363-99FA-9B29A481BB6D}">
      <formula1>20</formula1>
      <formula2>750</formula2>
    </dataValidation>
    <dataValidation type="whole" allowBlank="1" showInputMessage="1" showErrorMessage="1" errorTitle="глубина столешницы перед чашей" error="Пожалуйста, введите значение в диапазоне от 20 до 170" sqref="C3" xr:uid="{D4240E0A-19C9-4F6C-851B-E7E4954CE915}">
      <formula1>20</formula1>
      <formula2>170</formula2>
    </dataValidation>
    <dataValidation type="whole" allowBlank="1" showInputMessage="1" showErrorMessage="1" errorTitle="Ширина столешницы справа" error="Пожалуйста, введите значение в диапазоне от 20 до 750" sqref="D3" xr:uid="{D5ED0688-493C-4DBA-BBDF-1335D4F64339}">
      <formula1>20</formula1>
      <formula2>750</formula2>
    </dataValidation>
    <dataValidation type="whole" allowBlank="1" showDropDown="1" showInputMessage="1" showErrorMessage="1" errorTitle="Глубина столешницы за чашей" error="Пожалуйста, введите значение в диапазоне от 20 до 170" sqref="E3:F3" xr:uid="{3A7787AE-455E-48AB-91A7-166B77259515}">
      <formula1>20</formula1>
      <formula2>170</formula2>
    </dataValidation>
  </dataValidations>
  <pageMargins left="0.7" right="0.7" top="0.75" bottom="0.75" header="0.3" footer="0.3"/>
  <pageSetup paperSize="9" firstPageNumber="214748364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953C051-8873-48B1-AA6B-5B536C04C23B}">
          <x14:formula1>
            <xm:f>Лист3!$C$8:$C$10</xm:f>
          </x14:formula1>
          <xm:sqref>C6</xm:sqref>
        </x14:dataValidation>
        <x14:dataValidation type="list" allowBlank="1" showInputMessage="1" showErrorMessage="1" xr:uid="{DF46E7DA-63B8-4A95-AC55-BFAC131B5BB6}">
          <x14:formula1>
            <xm:f>Лист3!$B$3:$B$4</xm:f>
          </x14:formula1>
          <xm:sqref>G3</xm:sqref>
        </x14:dataValidation>
        <x14:dataValidation type="list" allowBlank="1" showInputMessage="1" showErrorMessage="1" xr:uid="{4F69432B-C243-459B-A189-0801EDB39DA9}">
          <x14:formula1>
            <xm:f>Лист2!$B$19:$B$24</xm:f>
          </x14:formula1>
          <xm:sqref>A3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AG104"/>
  <sheetViews>
    <sheetView workbookViewId="0">
      <selection activeCell="B10" sqref="B10"/>
    </sheetView>
  </sheetViews>
  <sheetFormatPr defaultColWidth="8.88671875" defaultRowHeight="14.4" x14ac:dyDescent="0.3"/>
  <cols>
    <col min="1" max="1" width="20.33203125" style="1" customWidth="1"/>
    <col min="2" max="3" width="21.6640625" style="1" customWidth="1"/>
    <col min="4" max="4" width="25.44140625" style="1" customWidth="1"/>
    <col min="5" max="5" width="21.6640625" style="1" customWidth="1"/>
    <col min="6" max="6" width="12.33203125" style="1" customWidth="1"/>
    <col min="7" max="7" width="8" style="1" hidden="1" customWidth="1"/>
    <col min="8" max="8" width="16.109375" style="1" customWidth="1"/>
    <col min="9" max="16384" width="8.88671875" style="1"/>
  </cols>
  <sheetData>
    <row r="1" spans="1:33" s="46" customFormat="1" ht="36.6" customHeight="1" thickBot="1" x14ac:dyDescent="0.35">
      <c r="A1" s="78" t="s">
        <v>33</v>
      </c>
      <c r="B1" s="78"/>
      <c r="C1" s="78"/>
      <c r="D1" s="78"/>
      <c r="E1" s="78"/>
      <c r="F1" s="78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</row>
    <row r="2" spans="1:33" s="4" customFormat="1" ht="32.4" customHeight="1" x14ac:dyDescent="0.3">
      <c r="A2" s="47" t="s">
        <v>0</v>
      </c>
      <c r="B2" s="48" t="s">
        <v>9</v>
      </c>
      <c r="C2" s="49" t="s">
        <v>1</v>
      </c>
      <c r="D2" s="48" t="s">
        <v>8</v>
      </c>
      <c r="E2" s="48" t="s">
        <v>10</v>
      </c>
      <c r="F2" s="23" t="s">
        <v>2</v>
      </c>
      <c r="G2" s="18" t="s">
        <v>3</v>
      </c>
      <c r="H2" s="40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ht="28.95" customHeight="1" x14ac:dyDescent="0.3">
      <c r="A3" s="50">
        <v>20</v>
      </c>
      <c r="B3" s="7">
        <v>20</v>
      </c>
      <c r="C3" s="7">
        <v>20</v>
      </c>
      <c r="D3" s="7">
        <v>20</v>
      </c>
      <c r="E3" s="7">
        <v>0</v>
      </c>
      <c r="F3" s="24" t="s">
        <v>4</v>
      </c>
      <c r="G3" s="19">
        <f>(65900-(750-A3)/100*2400-(750-C3)/100*2400-(550-340-B3-D3)/50*3500-(150-E3)/150*12500/(1+(2.01-(A3+C3)/1000)))*1.18*1.4</f>
        <v>24369.058047138045</v>
      </c>
      <c r="H3" s="10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7.399999999999999" customHeight="1" x14ac:dyDescent="0.3">
      <c r="A4" s="51" t="s">
        <v>32</v>
      </c>
      <c r="B4" s="41"/>
      <c r="C4" s="41"/>
      <c r="D4" s="41"/>
      <c r="E4" s="17" t="s">
        <v>5</v>
      </c>
      <c r="F4" s="25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9.6" customHeight="1" x14ac:dyDescent="0.3">
      <c r="A5" s="52"/>
      <c r="B5" s="2"/>
      <c r="C5" s="2"/>
      <c r="D5" s="2"/>
      <c r="E5" s="53"/>
      <c r="F5" s="54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ht="29.4" customHeight="1" x14ac:dyDescent="0.3">
      <c r="A6" s="80" t="s">
        <v>16</v>
      </c>
      <c r="B6" s="81"/>
      <c r="C6" s="16" t="s">
        <v>11</v>
      </c>
      <c r="D6" s="43"/>
      <c r="E6" s="5" t="s">
        <v>6</v>
      </c>
      <c r="F6" s="27">
        <f>(A3+500+C3)*F8*16*2400/1000000000+(A3+500+C3)*E3*15*2100/1000000000</f>
        <v>7.8796799999999996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26.4" customHeight="1" x14ac:dyDescent="0.3">
      <c r="A7" s="34"/>
      <c r="B7" s="10"/>
      <c r="C7" s="10"/>
      <c r="D7" s="10"/>
      <c r="E7" s="5" t="s">
        <v>14</v>
      </c>
      <c r="F7" s="28">
        <f>A3+500+C3</f>
        <v>540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ht="25.8" customHeight="1" x14ac:dyDescent="0.3">
      <c r="A8" s="84" t="s">
        <v>25</v>
      </c>
      <c r="B8" s="85"/>
      <c r="C8" s="86"/>
      <c r="D8" s="44"/>
      <c r="E8" s="8" t="s">
        <v>15</v>
      </c>
      <c r="F8" s="28">
        <f>340+B3+D3</f>
        <v>380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x14ac:dyDescent="0.3">
      <c r="A9" s="29" t="s">
        <v>26</v>
      </c>
      <c r="B9" s="13" t="s">
        <v>27</v>
      </c>
      <c r="C9" s="13" t="s">
        <v>28</v>
      </c>
      <c r="D9" s="44"/>
      <c r="E9" s="42"/>
      <c r="F9" s="55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x14ac:dyDescent="0.3">
      <c r="A10" s="57" t="s">
        <v>4</v>
      </c>
      <c r="B10" s="14"/>
      <c r="C10" s="15">
        <f>B10*2864</f>
        <v>0</v>
      </c>
      <c r="D10" s="44"/>
      <c r="E10" s="67" t="s">
        <v>3</v>
      </c>
      <c r="F10" s="82">
        <f>VLOOKUP(F3,Лист3!B3:C4,2,FALSE)+C10+C11+C12</f>
        <v>24369.058047138045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x14ac:dyDescent="0.3">
      <c r="A11" s="57" t="s">
        <v>29</v>
      </c>
      <c r="B11" s="14"/>
      <c r="C11" s="15">
        <f>B11*5635</f>
        <v>0</v>
      </c>
      <c r="D11" s="44"/>
      <c r="E11" s="67"/>
      <c r="F11" s="8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ht="15" thickBot="1" x14ac:dyDescent="0.35">
      <c r="A12" s="58" t="s">
        <v>30</v>
      </c>
      <c r="B12" s="31"/>
      <c r="C12" s="32">
        <f>B12*6785</f>
        <v>0</v>
      </c>
      <c r="D12" s="56"/>
      <c r="E12" s="68"/>
      <c r="F12" s="83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46.8" customHeight="1" x14ac:dyDescent="0.3">
      <c r="A13" s="79" t="s">
        <v>35</v>
      </c>
      <c r="B13" s="79"/>
      <c r="C13" s="79"/>
      <c r="D13" s="79"/>
      <c r="E13" s="79"/>
      <c r="F13" s="79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x14ac:dyDescent="0.3">
      <c r="A14" s="2"/>
      <c r="B14" s="2"/>
      <c r="C14" s="2"/>
      <c r="D14" s="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x14ac:dyDescent="0.3">
      <c r="A15" s="2"/>
      <c r="B15" s="2"/>
      <c r="C15" s="2"/>
      <c r="D15" s="3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x14ac:dyDescent="0.3">
      <c r="A16" s="2"/>
      <c r="B16" s="2"/>
      <c r="C16" s="2"/>
      <c r="D16" s="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x14ac:dyDescent="0.3">
      <c r="A17" s="2"/>
      <c r="B17" s="2"/>
      <c r="C17" s="2"/>
      <c r="D17" s="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33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33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9" x14ac:dyDescent="0.3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3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3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3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3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3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3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3">
      <c r="A104" s="2"/>
      <c r="B104" s="2"/>
      <c r="C104" s="2"/>
      <c r="D104" s="2"/>
      <c r="E104" s="2"/>
      <c r="F104" s="2"/>
      <c r="G104" s="2"/>
      <c r="H104" s="2"/>
      <c r="I104" s="2"/>
    </row>
  </sheetData>
  <sheetProtection algorithmName="SHA-512" hashValue="pk0mGD8A8q/GNHD9s4+w/ix/JufEg6/PtlH346PEY6G0GAmdRPauR2KZq2JUJi9TtGwaeUMTv5f+sZWGaeemmw==" saltValue="B1XsiTecPnyS+HImhRPJPQ==" spinCount="100000" sheet="1" selectLockedCells="1"/>
  <protectedRanges>
    <protectedRange sqref="A3:E3" name="Диапазон1"/>
  </protectedRanges>
  <mergeCells count="6">
    <mergeCell ref="A1:F1"/>
    <mergeCell ref="A13:F13"/>
    <mergeCell ref="A6:B6"/>
    <mergeCell ref="E10:E12"/>
    <mergeCell ref="F10:F12"/>
    <mergeCell ref="A8:C8"/>
  </mergeCells>
  <dataValidations count="5">
    <dataValidation type="whole" allowBlank="1" showDropDown="1" showInputMessage="1" showErrorMessage="1" errorTitle="Глубина столешницы за чашей" error="Пожалуйста, введите значение в диапазоне от 20 до 150" sqref="D3" xr:uid="{00000000-0002-0000-0000-000001000000}">
      <formula1>20</formula1>
      <formula2>150</formula2>
    </dataValidation>
    <dataValidation type="whole" allowBlank="1" showInputMessage="1" showErrorMessage="1" errorTitle="Ширина столешницы справа" error="Пожалуйста, введите значение в диапазоне от 20 до 750" sqref="C3" xr:uid="{00000000-0002-0000-0000-000002000000}">
      <formula1>20</formula1>
      <formula2>750</formula2>
    </dataValidation>
    <dataValidation type="whole" allowBlank="1" showDropDown="1" showInputMessage="1" showErrorMessage="1" errorTitle="Высота фартука" error="Пожалуйста, введите высоту фартука в диапазоне от 0 до 150" sqref="E3" xr:uid="{00000000-0002-0000-0000-000000000000}">
      <formula1>0</formula1>
      <formula2>150</formula2>
    </dataValidation>
    <dataValidation type="whole" allowBlank="1" showInputMessage="1" showErrorMessage="1" errorTitle="глубина столешницы перед чашей" error="Пожалуйста, введите значение в диапазоне от 20 до 60" sqref="B3" xr:uid="{E023B4F2-9277-491A-A475-048A3FA80547}">
      <formula1>20</formula1>
      <formula2>60</formula2>
    </dataValidation>
    <dataValidation type="whole" allowBlank="1" showInputMessage="1" showErrorMessage="1" errorTitle="ширина столешницы слева" error="Пожалуйста, введите значение в диапазоне от 20 до 750" sqref="A3" xr:uid="{EE234110-CDED-4A58-BC39-42098DEA98E3}">
      <formula1>20</formula1>
      <formula2>750</formula2>
    </dataValidation>
  </dataValidations>
  <pageMargins left="0.7" right="0.7" top="0.75" bottom="0.75" header="0.3" footer="0.3"/>
  <pageSetup paperSize="9" firstPageNumber="214748364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3000000}">
          <x14:formula1>
            <xm:f>Лист3!$B$3:$B$4</xm:f>
          </x14:formula1>
          <xm:sqref>F3</xm:sqref>
        </x14:dataValidation>
        <x14:dataValidation type="list" allowBlank="1" showInputMessage="1" showErrorMessage="1" xr:uid="{ABF98E77-27A1-4D66-9FD8-A3DE799F2B62}">
          <x14:formula1>
            <xm:f>Лист3!$C$8:$C$10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:D24"/>
  <sheetViews>
    <sheetView topLeftCell="A4" workbookViewId="0">
      <selection activeCell="H16" sqref="H16"/>
    </sheetView>
  </sheetViews>
  <sheetFormatPr defaultRowHeight="14.4" x14ac:dyDescent="0.3"/>
  <cols>
    <col min="2" max="2" width="17.6640625" bestFit="1" customWidth="1"/>
  </cols>
  <sheetData>
    <row r="1" spans="1:4" x14ac:dyDescent="0.3">
      <c r="A1">
        <v>600</v>
      </c>
      <c r="B1">
        <v>450</v>
      </c>
      <c r="C1">
        <v>0</v>
      </c>
      <c r="D1">
        <v>0</v>
      </c>
    </row>
    <row r="2" spans="1:4" x14ac:dyDescent="0.3">
      <c r="A2">
        <v>700</v>
      </c>
      <c r="B2">
        <v>500</v>
      </c>
      <c r="C2">
        <v>150</v>
      </c>
      <c r="D2">
        <v>100</v>
      </c>
    </row>
    <row r="3" spans="1:4" x14ac:dyDescent="0.3">
      <c r="A3">
        <v>800</v>
      </c>
      <c r="B3">
        <v>550</v>
      </c>
      <c r="C3">
        <v>200</v>
      </c>
      <c r="D3">
        <v>200</v>
      </c>
    </row>
    <row r="4" spans="1:4" x14ac:dyDescent="0.3">
      <c r="A4">
        <v>900</v>
      </c>
      <c r="D4">
        <v>300</v>
      </c>
    </row>
    <row r="5" spans="1:4" x14ac:dyDescent="0.3">
      <c r="A5">
        <v>1000</v>
      </c>
      <c r="D5">
        <v>400</v>
      </c>
    </row>
    <row r="6" spans="1:4" x14ac:dyDescent="0.3">
      <c r="A6">
        <v>1100</v>
      </c>
      <c r="D6">
        <v>500</v>
      </c>
    </row>
    <row r="7" spans="1:4" x14ac:dyDescent="0.3">
      <c r="A7">
        <v>1200</v>
      </c>
      <c r="D7">
        <v>600</v>
      </c>
    </row>
    <row r="8" spans="1:4" x14ac:dyDescent="0.3">
      <c r="A8">
        <v>1300</v>
      </c>
      <c r="D8">
        <v>700</v>
      </c>
    </row>
    <row r="9" spans="1:4" x14ac:dyDescent="0.3">
      <c r="A9">
        <v>1400</v>
      </c>
    </row>
    <row r="10" spans="1:4" x14ac:dyDescent="0.3">
      <c r="A10">
        <v>1500</v>
      </c>
    </row>
    <row r="11" spans="1:4" x14ac:dyDescent="0.3">
      <c r="A11">
        <v>1600</v>
      </c>
    </row>
    <row r="12" spans="1:4" x14ac:dyDescent="0.3">
      <c r="A12">
        <v>1700</v>
      </c>
    </row>
    <row r="13" spans="1:4" x14ac:dyDescent="0.3">
      <c r="A13">
        <v>1800</v>
      </c>
    </row>
    <row r="14" spans="1:4" x14ac:dyDescent="0.3">
      <c r="A14">
        <v>1900</v>
      </c>
    </row>
    <row r="15" spans="1:4" x14ac:dyDescent="0.3">
      <c r="A15">
        <v>2000</v>
      </c>
    </row>
    <row r="19" spans="2:2" x14ac:dyDescent="0.3">
      <c r="B19" s="11" t="s">
        <v>17</v>
      </c>
    </row>
    <row r="20" spans="2:2" x14ac:dyDescent="0.3">
      <c r="B20" s="11" t="s">
        <v>19</v>
      </c>
    </row>
    <row r="21" spans="2:2" x14ac:dyDescent="0.3">
      <c r="B21" s="11" t="s">
        <v>18</v>
      </c>
    </row>
    <row r="22" spans="2:2" x14ac:dyDescent="0.3">
      <c r="B22" s="11" t="s">
        <v>20</v>
      </c>
    </row>
    <row r="23" spans="2:2" x14ac:dyDescent="0.3">
      <c r="B23" s="11" t="s">
        <v>22</v>
      </c>
    </row>
    <row r="24" spans="2:2" x14ac:dyDescent="0.3">
      <c r="B24" s="11" t="s">
        <v>21</v>
      </c>
    </row>
  </sheetData>
  <pageMargins left="0.7" right="0.7" top="0.75" bottom="0.75" header="0.3" footer="0.3"/>
  <pageSetup paperSize="9" firstPageNumber="2147483648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B3:D10"/>
  <sheetViews>
    <sheetView workbookViewId="0">
      <selection activeCell="H6" sqref="H6"/>
    </sheetView>
  </sheetViews>
  <sheetFormatPr defaultRowHeight="14.4" x14ac:dyDescent="0.3"/>
  <sheetData>
    <row r="3" spans="2:4" x14ac:dyDescent="0.3">
      <c r="B3" t="s">
        <v>4</v>
      </c>
      <c r="C3">
        <f>PLUS!G3</f>
        <v>24369.058047138045</v>
      </c>
      <c r="D3">
        <f>'EDGE FLOW'!H3</f>
        <v>24369.058047138045</v>
      </c>
    </row>
    <row r="4" spans="2:4" x14ac:dyDescent="0.3">
      <c r="B4" t="s">
        <v>7</v>
      </c>
      <c r="C4">
        <f>PLUS!G3*1.5</f>
        <v>36553.587070707072</v>
      </c>
      <c r="D4">
        <f>'EDGE FLOW'!H3*1.5</f>
        <v>36553.587070707072</v>
      </c>
    </row>
    <row r="8" spans="2:4" x14ac:dyDescent="0.3">
      <c r="C8" s="9" t="s">
        <v>11</v>
      </c>
    </row>
    <row r="9" spans="2:4" x14ac:dyDescent="0.3">
      <c r="C9" s="9" t="s">
        <v>12</v>
      </c>
    </row>
    <row r="10" spans="2:4" x14ac:dyDescent="0.3">
      <c r="C10" s="9" t="s">
        <v>13</v>
      </c>
    </row>
  </sheetData>
  <pageMargins left="0.7" right="0.7" top="0.75" bottom="0.75" header="0.3" footer="0.3"/>
  <pageSetup paperSize="9" firstPageNumber="214748364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EDGE FLOW</vt:lpstr>
      <vt:lpstr>PLUS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revision>3</cp:revision>
  <dcterms:created xsi:type="dcterms:W3CDTF">2015-06-05T18:19:34Z</dcterms:created>
  <dcterms:modified xsi:type="dcterms:W3CDTF">2024-08-22T07:43:45Z</dcterms:modified>
</cp:coreProperties>
</file>